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<sst xmlns="http://schemas.openxmlformats.org/spreadsheetml/2006/main" count="62" uniqueCount="54">
  <si>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</si>
  <si>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</si>
  <si>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</si>
  <si>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</si>
  <si>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</si>
  <si>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</si>
  <si>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</si>
  <si>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</si>
  <si>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</si>
  <si>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</si>
  <si>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</si>
  <si>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</si>
  <si>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</si>
  <si>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</si>
  <si>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</si>
  <si>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</si>
  <si>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</si>
  <si>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</si>
  <si>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</si>
  <si>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</si>
  <si>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Relacje do dochodów (w %):</t>
  </si>
  <si>
    <t>Prognozowane wydatki budżetowe</t>
  </si>
  <si>
    <t>Prognozowany wynik finansowy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</si>
  <si>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</si>
  <si>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</si>
  <si>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</si>
  <si>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</si>
  <si>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</si>
  <si>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</si>
  <si>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</si>
  <si>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</si>
  <si>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</si>
  <si>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</si>
  <si>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</si>
  <si>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</si>
  <si>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 xml:space="preserve">  </t>
  </si>
  <si>
    <t xml:space="preserve">   EBOiR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</si>
  <si>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</si>
  <si>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</si>
  <si>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</si>
  <si>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2008 i lata następne</t>
  </si>
  <si>
    <t>Kwota długu na dzień 31.12.2007</t>
  </si>
  <si>
    <t>Umorzenia</t>
  </si>
  <si>
    <t>Zaciągnięte zobowiązania (bez zobowiązań wynikających z art.170 ust.3) z tytułu:</t>
  </si>
  <si>
    <t>Planowane w roku budżetowym (bez zobowiązań wynikających z art.170 ust.3):</t>
  </si>
  <si>
    <t>Spłata rat kapitałowych z wyłączeniem zobowiązań określonych w art.169 ust.3</t>
  </si>
  <si>
    <t>a</t>
  </si>
  <si>
    <t>b</t>
  </si>
  <si>
    <t>c</t>
  </si>
  <si>
    <r>
      <t xml:space="preserve">długu po uwzględnieniu wyłączeń </t>
    </r>
    <r>
      <rPr>
        <sz val="10"/>
        <rFont val="Arial"/>
        <family val="2"/>
      </rPr>
      <t>(art. 170 ust. 3)
(1.1+1.2-2.1a-2.1b): 3</t>
    </r>
  </si>
  <si>
    <t>Pożyczki, kredyty i obligacje w związku z umową  art..170 ust.3</t>
  </si>
  <si>
    <t>2.</t>
  </si>
  <si>
    <t>Spłata rat kapitałowych z tytułu zobowiązań określonych w art.169 ust.3</t>
  </si>
  <si>
    <r>
      <t xml:space="preserve">długu </t>
    </r>
    <r>
      <rPr>
        <sz val="10"/>
        <rFont val="Arial"/>
        <family val="2"/>
      </rPr>
      <t>(art. 170 ust. 1)        (1-2.1a - 2.1.b- 2.2):3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</si>
</sst>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0"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 indent="1"/>
    </xf>
    <xf numFmtId="0" fontId="8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workbookViewId="0" topLeftCell="A16">
      <selection activeCell="F27" sqref="F27"/>
    </sheetView>
  </sheetViews>
  <sheetFormatPr defaultColWidth="9.00390625" defaultRowHeight="12.75"/>
  <cols>
    <col min="1" max="1" width="6.25390625" style="1" customWidth="1"/>
    <col min="2" max="2" width="46.875" style="1" customWidth="1"/>
    <col min="3" max="3" width="15.875" style="1" bestFit="1" customWidth="1"/>
    <col min="4" max="4" width="13.00390625" style="1" customWidth="1"/>
    <col min="5" max="5" width="12.625" style="1" customWidth="1"/>
    <col min="6" max="6" width="12.75390625" style="1" customWidth="1"/>
    <col min="7" max="8" width="13.00390625" style="1" customWidth="1"/>
    <col min="9" max="9" width="12.875" style="1" customWidth="1"/>
    <col min="10" max="10" width="13.875" style="1" customWidth="1"/>
    <col min="11" max="11" width="13.125" style="1" customWidth="1"/>
    <col min="12" max="13" width="13.00390625" style="1" customWidth="1"/>
    <col min="14" max="14" width="13.625" style="1" customWidth="1"/>
    <col min="15" max="15" width="12.75390625" style="1" customWidth="1"/>
    <col min="16" max="16" width="13.00390625" style="1" customWidth="1"/>
    <col min="17" max="18" width="13.625" style="1" customWidth="1"/>
    <col min="19" max="19" width="13.00390625" style="1" customWidth="1"/>
    <col min="20" max="20" width="12.375" style="1" customWidth="1"/>
    <col min="21" max="21" width="12.625" style="1" customWidth="1"/>
    <col min="22" max="22" width="13.375" style="1" customWidth="1"/>
    <col min="23" max="23" width="13.00390625" style="1" customWidth="1"/>
    <col min="24" max="24" width="12.625" style="1" customWidth="1"/>
    <col min="25" max="25" width="13.375" style="1" customWidth="1"/>
    <col min="26" max="26" width="13.25390625" style="1" customWidth="1"/>
    <col min="27" max="29" width="12.875" style="1" customWidth="1"/>
    <col min="30" max="30" width="12.625" style="1" customWidth="1"/>
    <col min="31" max="31" width="13.625" style="1" customWidth="1"/>
    <col min="32" max="32" width="13.125" style="1" customWidth="1"/>
    <col min="33" max="33" width="13.625" style="1" customWidth="1"/>
    <col min="34" max="34" width="13.00390625" style="1" customWidth="1"/>
    <col min="35" max="35" width="12.875" style="1" customWidth="1"/>
    <col min="36" max="36" width="12.75390625" style="1" customWidth="1"/>
    <col min="37" max="37" width="12.375" style="1" customWidth="1"/>
    <col min="38" max="16384" width="9.125" style="1" customWidth="1"/>
  </cols>
  <sheetData>
    <row r="1" spans="1:18" ht="22.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1"/>
      <c r="L1" s="31"/>
      <c r="M1" s="31"/>
      <c r="N1" s="31"/>
      <c r="O1" s="31"/>
      <c r="P1" s="31"/>
      <c r="Q1" s="31"/>
      <c r="R1" s="31"/>
    </row>
    <row r="2" spans="1:37" s="2" customFormat="1" ht="31.5" customHeight="1">
      <c r="A2" s="6" t="s">
        <v>6</v>
      </c>
      <c r="B2" s="6" t="s">
        <v>0</v>
      </c>
      <c r="C2" s="6" t="s">
        <v>41</v>
      </c>
      <c r="D2" s="37" t="s">
        <v>13</v>
      </c>
      <c r="E2" s="38"/>
      <c r="F2" s="38"/>
      <c r="G2" s="38"/>
      <c r="H2" s="38"/>
      <c r="I2" s="38"/>
      <c r="J2" s="3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2" customFormat="1" ht="18" customHeight="1">
      <c r="A3" s="6"/>
      <c r="B3" s="6"/>
      <c r="C3" s="8"/>
      <c r="D3" s="8" t="s">
        <v>42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  <c r="M3" s="6">
        <v>2016</v>
      </c>
      <c r="N3" s="6">
        <v>2017</v>
      </c>
      <c r="O3" s="6">
        <v>2018</v>
      </c>
      <c r="P3" s="6">
        <v>2019</v>
      </c>
      <c r="Q3" s="6">
        <v>2020</v>
      </c>
      <c r="R3" s="6">
        <v>2021</v>
      </c>
      <c r="S3" s="6">
        <v>2022</v>
      </c>
      <c r="T3" s="6">
        <v>2023</v>
      </c>
      <c r="U3" s="6">
        <v>2024</v>
      </c>
      <c r="V3" s="6">
        <v>2025</v>
      </c>
      <c r="W3" s="6">
        <v>2026</v>
      </c>
      <c r="X3" s="6">
        <v>2027</v>
      </c>
      <c r="Y3" s="6">
        <v>2028</v>
      </c>
      <c r="Z3" s="6">
        <v>2029</v>
      </c>
      <c r="AA3" s="6">
        <v>2030</v>
      </c>
      <c r="AB3" s="6">
        <v>2031</v>
      </c>
      <c r="AC3" s="6">
        <v>2032</v>
      </c>
      <c r="AD3" s="6">
        <v>2033</v>
      </c>
      <c r="AE3" s="6">
        <v>2034</v>
      </c>
      <c r="AF3" s="6">
        <v>2035</v>
      </c>
      <c r="AG3" s="6">
        <v>2036</v>
      </c>
      <c r="AH3" s="6">
        <v>2037</v>
      </c>
      <c r="AI3" s="6">
        <v>2038</v>
      </c>
      <c r="AJ3" s="6">
        <v>2039</v>
      </c>
      <c r="AK3" s="6">
        <v>2040</v>
      </c>
    </row>
    <row r="4" spans="1:37" s="3" customFormat="1" ht="12.75">
      <c r="A4" s="9">
        <v>1</v>
      </c>
      <c r="B4" s="9">
        <v>2</v>
      </c>
      <c r="C4" s="9">
        <v>3</v>
      </c>
      <c r="D4" s="9"/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24">
        <v>4</v>
      </c>
      <c r="T4" s="24">
        <v>5</v>
      </c>
      <c r="U4" s="24">
        <v>6</v>
      </c>
      <c r="V4" s="24">
        <v>7</v>
      </c>
      <c r="W4" s="24">
        <v>8</v>
      </c>
      <c r="X4" s="24">
        <v>9</v>
      </c>
      <c r="Y4" s="24">
        <v>10</v>
      </c>
      <c r="Z4" s="24">
        <v>11</v>
      </c>
      <c r="AA4" s="24">
        <v>12</v>
      </c>
      <c r="AB4" s="24">
        <v>13</v>
      </c>
      <c r="AC4" s="24">
        <v>14</v>
      </c>
      <c r="AD4" s="24">
        <v>15</v>
      </c>
      <c r="AE4" s="24">
        <v>16</v>
      </c>
      <c r="AF4" s="24">
        <v>17</v>
      </c>
      <c r="AG4" s="24">
        <v>18</v>
      </c>
      <c r="AH4" s="24">
        <v>15</v>
      </c>
      <c r="AI4" s="24">
        <v>16</v>
      </c>
      <c r="AJ4" s="24">
        <v>17</v>
      </c>
      <c r="AK4" s="24">
        <v>18</v>
      </c>
    </row>
    <row r="5" spans="1:37" s="2" customFormat="1" ht="22.5" customHeight="1">
      <c r="A5" s="10" t="s">
        <v>2</v>
      </c>
      <c r="B5" s="11" t="s">
        <v>37</v>
      </c>
      <c r="C5" s="12">
        <f>C6+C10+C15</f>
        <v>23959848.97</v>
      </c>
      <c r="D5" s="12"/>
      <c r="E5" s="12">
        <f>E6+E10+E15</f>
        <v>29269288.97</v>
      </c>
      <c r="F5" s="12">
        <v>28709308.96</v>
      </c>
      <c r="G5" s="12">
        <v>26064540.96</v>
      </c>
      <c r="H5" s="12">
        <v>20216288.96</v>
      </c>
      <c r="I5" s="12">
        <v>18250976.85</v>
      </c>
      <c r="J5" s="12">
        <v>14825488.85</v>
      </c>
      <c r="K5" s="12">
        <f aca="true" t="shared" si="0" ref="K5:AK5">K6+K10+K15</f>
        <v>14400000</v>
      </c>
      <c r="L5" s="12">
        <f t="shared" si="0"/>
        <v>14400000</v>
      </c>
      <c r="M5" s="12">
        <f t="shared" si="0"/>
        <v>10400000</v>
      </c>
      <c r="N5" s="12">
        <f t="shared" si="0"/>
        <v>8700000</v>
      </c>
      <c r="O5" s="12">
        <f t="shared" si="0"/>
        <v>5500000</v>
      </c>
      <c r="P5" s="12">
        <f t="shared" si="0"/>
        <v>5500000</v>
      </c>
      <c r="Q5" s="12">
        <f t="shared" si="0"/>
        <v>5500000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  <c r="V5" s="12">
        <f t="shared" si="0"/>
        <v>0</v>
      </c>
      <c r="W5" s="12">
        <f t="shared" si="0"/>
        <v>0</v>
      </c>
      <c r="X5" s="12">
        <f t="shared" si="0"/>
        <v>0</v>
      </c>
      <c r="Y5" s="12">
        <f t="shared" si="0"/>
        <v>0</v>
      </c>
      <c r="Z5" s="12">
        <f t="shared" si="0"/>
        <v>0</v>
      </c>
      <c r="AA5" s="12">
        <f t="shared" si="0"/>
        <v>0</v>
      </c>
      <c r="AB5" s="12">
        <f t="shared" si="0"/>
        <v>0</v>
      </c>
      <c r="AC5" s="12">
        <f t="shared" si="0"/>
        <v>0</v>
      </c>
      <c r="AD5" s="12">
        <f t="shared" si="0"/>
        <v>0</v>
      </c>
      <c r="AE5" s="12">
        <f t="shared" si="0"/>
        <v>0</v>
      </c>
      <c r="AF5" s="12">
        <f t="shared" si="0"/>
        <v>0</v>
      </c>
      <c r="AG5" s="12">
        <f t="shared" si="0"/>
        <v>0</v>
      </c>
      <c r="AH5" s="12">
        <f t="shared" si="0"/>
        <v>0</v>
      </c>
      <c r="AI5" s="12">
        <f t="shared" si="0"/>
        <v>0</v>
      </c>
      <c r="AJ5" s="12">
        <f t="shared" si="0"/>
        <v>0</v>
      </c>
      <c r="AK5" s="12">
        <f t="shared" si="0"/>
        <v>0</v>
      </c>
    </row>
    <row r="6" spans="1:37" s="3" customFormat="1" ht="25.5" customHeight="1">
      <c r="A6" s="13" t="s">
        <v>8</v>
      </c>
      <c r="B6" s="14" t="s">
        <v>43</v>
      </c>
      <c r="C6" s="15">
        <f aca="true" t="shared" si="1" ref="C6:R6">SUM(C7:C9)</f>
        <v>23959848.97</v>
      </c>
      <c r="D6" s="15"/>
      <c r="E6" s="15">
        <f>SUM(E7:E9)</f>
        <v>23959848.97</v>
      </c>
      <c r="F6" s="15">
        <f t="shared" si="1"/>
        <v>28709308.96</v>
      </c>
      <c r="G6" s="15">
        <f t="shared" si="1"/>
        <v>26064540.96</v>
      </c>
      <c r="H6" s="15">
        <f t="shared" si="1"/>
        <v>20216288.96</v>
      </c>
      <c r="I6" s="15">
        <f t="shared" si="1"/>
        <v>18250976.85</v>
      </c>
      <c r="J6" s="15">
        <f t="shared" si="1"/>
        <v>14825488.85</v>
      </c>
      <c r="K6" s="15">
        <f t="shared" si="1"/>
        <v>14400000</v>
      </c>
      <c r="L6" s="15">
        <f t="shared" si="1"/>
        <v>14400000</v>
      </c>
      <c r="M6" s="15">
        <f t="shared" si="1"/>
        <v>10400000</v>
      </c>
      <c r="N6" s="15">
        <f t="shared" si="1"/>
        <v>8700000</v>
      </c>
      <c r="O6" s="15">
        <f t="shared" si="1"/>
        <v>5500000</v>
      </c>
      <c r="P6" s="15">
        <f t="shared" si="1"/>
        <v>5500000</v>
      </c>
      <c r="Q6" s="15">
        <f t="shared" si="1"/>
        <v>5500000</v>
      </c>
      <c r="R6" s="15">
        <f t="shared" si="1"/>
        <v>0</v>
      </c>
      <c r="S6" s="26">
        <f aca="true" t="shared" si="2" ref="S6:AG6">SUM(S7:S9)</f>
        <v>0</v>
      </c>
      <c r="T6" s="26">
        <f t="shared" si="2"/>
        <v>0</v>
      </c>
      <c r="U6" s="26">
        <f t="shared" si="2"/>
        <v>0</v>
      </c>
      <c r="V6" s="26">
        <f t="shared" si="2"/>
        <v>0</v>
      </c>
      <c r="W6" s="26">
        <f t="shared" si="2"/>
        <v>0</v>
      </c>
      <c r="X6" s="26">
        <f t="shared" si="2"/>
        <v>0</v>
      </c>
      <c r="Y6" s="26">
        <f t="shared" si="2"/>
        <v>0</v>
      </c>
      <c r="Z6" s="26">
        <f t="shared" si="2"/>
        <v>0</v>
      </c>
      <c r="AA6" s="26">
        <f t="shared" si="2"/>
        <v>0</v>
      </c>
      <c r="AB6" s="26">
        <f t="shared" si="2"/>
        <v>0</v>
      </c>
      <c r="AC6" s="26">
        <f t="shared" si="2"/>
        <v>0</v>
      </c>
      <c r="AD6" s="26">
        <f t="shared" si="2"/>
        <v>0</v>
      </c>
      <c r="AE6" s="26">
        <f t="shared" si="2"/>
        <v>0</v>
      </c>
      <c r="AF6" s="26">
        <f t="shared" si="2"/>
        <v>0</v>
      </c>
      <c r="AG6" s="26">
        <f t="shared" si="2"/>
        <v>0</v>
      </c>
      <c r="AH6" s="26">
        <f>SUM(AH7:AH9)</f>
        <v>0</v>
      </c>
      <c r="AI6" s="26">
        <f>SUM(AI7:AI9)</f>
        <v>0</v>
      </c>
      <c r="AJ6" s="26">
        <f>SUM(AJ7:AJ9)</f>
        <v>0</v>
      </c>
      <c r="AK6" s="26">
        <f>SUM(AK7:AK9)</f>
        <v>0</v>
      </c>
    </row>
    <row r="7" spans="1:37" s="3" customFormat="1" ht="15" customHeight="1">
      <c r="A7" s="9" t="s">
        <v>46</v>
      </c>
      <c r="B7" s="17" t="s">
        <v>14</v>
      </c>
      <c r="C7" s="16">
        <v>597137.49</v>
      </c>
      <c r="D7" s="16"/>
      <c r="E7" s="16">
        <v>597137.49</v>
      </c>
      <c r="F7" s="16">
        <v>1822604</v>
      </c>
      <c r="G7" s="16">
        <v>1187999</v>
      </c>
      <c r="H7" s="16">
        <v>593999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s="3" customFormat="1" ht="15" customHeight="1">
      <c r="A8" s="9" t="s">
        <v>47</v>
      </c>
      <c r="B8" s="17" t="s">
        <v>15</v>
      </c>
      <c r="C8" s="16">
        <v>2462711.48</v>
      </c>
      <c r="D8" s="16"/>
      <c r="E8" s="16">
        <v>2462711.48</v>
      </c>
      <c r="F8" s="16">
        <v>5986704.96</v>
      </c>
      <c r="G8" s="16">
        <v>3976541.96</v>
      </c>
      <c r="H8" s="16">
        <v>2222289.96</v>
      </c>
      <c r="I8" s="16">
        <v>850976.85</v>
      </c>
      <c r="J8" s="16">
        <v>425488.85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s="3" customFormat="1" ht="15" customHeight="1">
      <c r="A9" s="9" t="s">
        <v>48</v>
      </c>
      <c r="B9" s="17" t="s">
        <v>16</v>
      </c>
      <c r="C9" s="16">
        <v>20900000</v>
      </c>
      <c r="D9" s="16"/>
      <c r="E9" s="16">
        <v>20900000</v>
      </c>
      <c r="F9" s="16">
        <v>20900000</v>
      </c>
      <c r="G9" s="16">
        <v>20900000</v>
      </c>
      <c r="H9" s="16">
        <v>17400000</v>
      </c>
      <c r="I9" s="16">
        <v>17400000</v>
      </c>
      <c r="J9" s="16">
        <v>14400000</v>
      </c>
      <c r="K9" s="16">
        <v>14400000</v>
      </c>
      <c r="L9" s="16">
        <v>14400000</v>
      </c>
      <c r="M9" s="16">
        <v>10400000</v>
      </c>
      <c r="N9" s="16">
        <v>8700000</v>
      </c>
      <c r="O9" s="16">
        <v>5500000</v>
      </c>
      <c r="P9" s="16">
        <v>5500000</v>
      </c>
      <c r="Q9" s="16">
        <v>5500000</v>
      </c>
      <c r="R9" s="1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s="3" customFormat="1" ht="26.25" customHeight="1">
      <c r="A10" s="13" t="s">
        <v>9</v>
      </c>
      <c r="B10" s="14" t="s">
        <v>44</v>
      </c>
      <c r="C10" s="15">
        <f aca="true" t="shared" si="3" ref="C10:R10">SUM(C11:C14)</f>
        <v>0</v>
      </c>
      <c r="D10" s="15"/>
      <c r="E10" s="15">
        <f t="shared" si="3"/>
        <v>5309440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15">
        <f t="shared" si="3"/>
        <v>0</v>
      </c>
      <c r="P10" s="15">
        <f t="shared" si="3"/>
        <v>0</v>
      </c>
      <c r="Q10" s="15">
        <f t="shared" si="3"/>
        <v>0</v>
      </c>
      <c r="R10" s="15">
        <f t="shared" si="3"/>
        <v>0</v>
      </c>
      <c r="S10" s="26">
        <f aca="true" t="shared" si="4" ref="S10:AG10">SUM(S11:S14)</f>
        <v>0</v>
      </c>
      <c r="T10" s="26">
        <f t="shared" si="4"/>
        <v>0</v>
      </c>
      <c r="U10" s="26">
        <f t="shared" si="4"/>
        <v>0</v>
      </c>
      <c r="V10" s="26">
        <f t="shared" si="4"/>
        <v>0</v>
      </c>
      <c r="W10" s="26">
        <f t="shared" si="4"/>
        <v>0</v>
      </c>
      <c r="X10" s="26">
        <f t="shared" si="4"/>
        <v>0</v>
      </c>
      <c r="Y10" s="26">
        <f t="shared" si="4"/>
        <v>0</v>
      </c>
      <c r="Z10" s="26">
        <f t="shared" si="4"/>
        <v>0</v>
      </c>
      <c r="AA10" s="26">
        <f t="shared" si="4"/>
        <v>0</v>
      </c>
      <c r="AB10" s="26">
        <f t="shared" si="4"/>
        <v>0</v>
      </c>
      <c r="AC10" s="26">
        <f t="shared" si="4"/>
        <v>0</v>
      </c>
      <c r="AD10" s="26">
        <f t="shared" si="4"/>
        <v>0</v>
      </c>
      <c r="AE10" s="26">
        <f t="shared" si="4"/>
        <v>0</v>
      </c>
      <c r="AF10" s="26">
        <f t="shared" si="4"/>
        <v>0</v>
      </c>
      <c r="AG10" s="26">
        <f t="shared" si="4"/>
        <v>0</v>
      </c>
      <c r="AH10" s="26">
        <f>SUM(AH11:AH14)</f>
        <v>0</v>
      </c>
      <c r="AI10" s="26">
        <f>SUM(AI11:AI14)</f>
        <v>0</v>
      </c>
      <c r="AJ10" s="26">
        <f>SUM(AJ11:AJ14)</f>
        <v>0</v>
      </c>
      <c r="AK10" s="26">
        <f>SUM(AK11:AK14)</f>
        <v>0</v>
      </c>
    </row>
    <row r="11" spans="1:37" s="3" customFormat="1" ht="15" customHeight="1">
      <c r="A11" s="9" t="s">
        <v>46</v>
      </c>
      <c r="B11" s="17" t="s">
        <v>17</v>
      </c>
      <c r="C11" s="16"/>
      <c r="D11" s="16"/>
      <c r="E11" s="16">
        <v>1782000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s="3" customFormat="1" ht="15" customHeight="1">
      <c r="A12" s="9" t="s">
        <v>47</v>
      </c>
      <c r="B12" s="17" t="s">
        <v>18</v>
      </c>
      <c r="C12" s="16"/>
      <c r="D12" s="16"/>
      <c r="E12" s="16">
        <v>3527440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s="3" customFormat="1" ht="15" customHeight="1">
      <c r="A13" s="9"/>
      <c r="B13" s="18" t="s">
        <v>36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s="3" customFormat="1" ht="15" customHeight="1">
      <c r="A14" s="9" t="s">
        <v>48</v>
      </c>
      <c r="B14" s="17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s="3" customFormat="1" ht="26.25" customHeight="1">
      <c r="A15" s="13" t="s">
        <v>10</v>
      </c>
      <c r="B15" s="14" t="s">
        <v>50</v>
      </c>
      <c r="C15" s="19">
        <f aca="true" t="shared" si="5" ref="C15:H15">SUM(C16:C17)</f>
        <v>0</v>
      </c>
      <c r="D15" s="19"/>
      <c r="E15" s="19">
        <f t="shared" si="5"/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  <c r="I15" s="19">
        <f>SUM(I16)</f>
        <v>0</v>
      </c>
      <c r="J15" s="19">
        <f aca="true" t="shared" si="6" ref="J15:W15">SUM(J16:J17)</f>
        <v>0</v>
      </c>
      <c r="K15" s="19">
        <f t="shared" si="6"/>
        <v>0</v>
      </c>
      <c r="L15" s="19">
        <f t="shared" si="6"/>
        <v>0</v>
      </c>
      <c r="M15" s="19">
        <f t="shared" si="6"/>
        <v>0</v>
      </c>
      <c r="N15" s="19">
        <f t="shared" si="6"/>
        <v>0</v>
      </c>
      <c r="O15" s="19">
        <f t="shared" si="6"/>
        <v>0</v>
      </c>
      <c r="P15" s="19">
        <f t="shared" si="6"/>
        <v>0</v>
      </c>
      <c r="Q15" s="19">
        <f t="shared" si="6"/>
        <v>0</v>
      </c>
      <c r="R15" s="19">
        <f t="shared" si="6"/>
        <v>0</v>
      </c>
      <c r="S15" s="28">
        <f t="shared" si="6"/>
        <v>0</v>
      </c>
      <c r="T15" s="28">
        <f t="shared" si="6"/>
        <v>0</v>
      </c>
      <c r="U15" s="28">
        <f t="shared" si="6"/>
        <v>0</v>
      </c>
      <c r="V15" s="28">
        <f t="shared" si="6"/>
        <v>0</v>
      </c>
      <c r="W15" s="28">
        <f t="shared" si="6"/>
        <v>0</v>
      </c>
      <c r="X15" s="28">
        <f>SUM(X16)</f>
        <v>0</v>
      </c>
      <c r="Y15" s="28">
        <f aca="true" t="shared" si="7" ref="Y15:AG15">SUM(Y16:Y17)</f>
        <v>0</v>
      </c>
      <c r="Z15" s="28">
        <f t="shared" si="7"/>
        <v>0</v>
      </c>
      <c r="AA15" s="28">
        <f t="shared" si="7"/>
        <v>0</v>
      </c>
      <c r="AB15" s="28">
        <f t="shared" si="7"/>
        <v>0</v>
      </c>
      <c r="AC15" s="28">
        <f t="shared" si="7"/>
        <v>0</v>
      </c>
      <c r="AD15" s="28">
        <f t="shared" si="7"/>
        <v>0</v>
      </c>
      <c r="AE15" s="28">
        <f t="shared" si="7"/>
        <v>0</v>
      </c>
      <c r="AF15" s="28">
        <f t="shared" si="7"/>
        <v>0</v>
      </c>
      <c r="AG15" s="28">
        <f t="shared" si="7"/>
        <v>0</v>
      </c>
      <c r="AH15" s="28">
        <f>SUM(AH16:AH17)</f>
        <v>0</v>
      </c>
      <c r="AI15" s="28">
        <f>SUM(AI16:AI17)</f>
        <v>0</v>
      </c>
      <c r="AJ15" s="28">
        <f>SUM(AJ16:AJ17)</f>
        <v>0</v>
      </c>
      <c r="AK15" s="28">
        <f>SUM(AK16:AK17)</f>
        <v>0</v>
      </c>
    </row>
    <row r="16" spans="1:37" s="3" customFormat="1" ht="15" customHeight="1">
      <c r="A16" s="9" t="s">
        <v>46</v>
      </c>
      <c r="B16" s="20" t="s">
        <v>33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3" customFormat="1" ht="15" customHeight="1">
      <c r="A17" s="9" t="s">
        <v>47</v>
      </c>
      <c r="B17" s="20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2" customFormat="1" ht="22.5" customHeight="1">
      <c r="A18" s="34" t="s">
        <v>51</v>
      </c>
      <c r="B18" s="11" t="s">
        <v>32</v>
      </c>
      <c r="C18" s="12">
        <f aca="true" t="shared" si="8" ref="C18:AK18">C19+C23+C24</f>
        <v>0</v>
      </c>
      <c r="D18" s="12"/>
      <c r="E18" s="12">
        <f t="shared" si="8"/>
        <v>2521484.84</v>
      </c>
      <c r="F18" s="12">
        <f t="shared" si="8"/>
        <v>3983781.55</v>
      </c>
      <c r="G18" s="12">
        <f t="shared" si="8"/>
        <v>7028349.86</v>
      </c>
      <c r="H18" s="12">
        <f t="shared" si="8"/>
        <v>2994927.71</v>
      </c>
      <c r="I18" s="12">
        <f t="shared" si="8"/>
        <v>4341759.8100000005</v>
      </c>
      <c r="J18" s="12">
        <f t="shared" si="8"/>
        <v>1243646.28</v>
      </c>
      <c r="K18" s="12">
        <f t="shared" si="8"/>
        <v>818988.7</v>
      </c>
      <c r="L18" s="12">
        <f t="shared" si="8"/>
        <v>4801816.82</v>
      </c>
      <c r="M18" s="12">
        <f t="shared" si="8"/>
        <v>2288793.95</v>
      </c>
      <c r="N18" s="12">
        <f t="shared" si="8"/>
        <v>3689868.86</v>
      </c>
      <c r="O18" s="12">
        <f t="shared" si="8"/>
        <v>359103.96</v>
      </c>
      <c r="P18" s="12">
        <f t="shared" si="8"/>
        <v>359945.5</v>
      </c>
      <c r="Q18" s="12">
        <f t="shared" si="8"/>
        <v>5860799.66</v>
      </c>
      <c r="R18" s="12">
        <f t="shared" si="8"/>
        <v>158666.64</v>
      </c>
      <c r="S18" s="25">
        <f t="shared" si="8"/>
        <v>59546.62</v>
      </c>
      <c r="T18" s="25">
        <f t="shared" si="8"/>
        <v>60439.79</v>
      </c>
      <c r="U18" s="25">
        <f t="shared" si="8"/>
        <v>61346.37</v>
      </c>
      <c r="V18" s="25">
        <f t="shared" si="8"/>
        <v>62266.54</v>
      </c>
      <c r="W18" s="25">
        <f t="shared" si="8"/>
        <v>63200.52</v>
      </c>
      <c r="X18" s="25">
        <f t="shared" si="8"/>
        <v>64148.5</v>
      </c>
      <c r="Y18" s="25">
        <f t="shared" si="8"/>
        <v>65110.71</v>
      </c>
      <c r="Z18" s="25">
        <f t="shared" si="8"/>
        <v>66087.35</v>
      </c>
      <c r="AA18" s="25">
        <f t="shared" si="8"/>
        <v>67078.63</v>
      </c>
      <c r="AB18" s="25">
        <f t="shared" si="8"/>
        <v>68084.79</v>
      </c>
      <c r="AC18" s="25">
        <f t="shared" si="8"/>
        <v>69106.03</v>
      </c>
      <c r="AD18" s="25">
        <f t="shared" si="8"/>
        <v>70142.6</v>
      </c>
      <c r="AE18" s="25">
        <f t="shared" si="8"/>
        <v>71194.71</v>
      </c>
      <c r="AF18" s="25">
        <f t="shared" si="8"/>
        <v>72262.61</v>
      </c>
      <c r="AG18" s="25">
        <f t="shared" si="8"/>
        <v>73346.52</v>
      </c>
      <c r="AH18" s="25">
        <f t="shared" si="8"/>
        <v>74446.69</v>
      </c>
      <c r="AI18" s="25">
        <f t="shared" si="8"/>
        <v>75563.37</v>
      </c>
      <c r="AJ18" s="25">
        <f t="shared" si="8"/>
        <v>76696.79</v>
      </c>
      <c r="AK18" s="25">
        <f t="shared" si="8"/>
        <v>74879.47</v>
      </c>
    </row>
    <row r="19" spans="1:37" s="2" customFormat="1" ht="24.75" customHeight="1">
      <c r="A19" s="10" t="s">
        <v>11</v>
      </c>
      <c r="B19" s="11" t="s">
        <v>45</v>
      </c>
      <c r="C19" s="12"/>
      <c r="D19" s="12"/>
      <c r="E19" s="12">
        <f aca="true" t="shared" si="9" ref="E19:R19">SUM(E20:E22)</f>
        <v>1085568.83</v>
      </c>
      <c r="F19" s="12">
        <f t="shared" si="9"/>
        <v>2693349.55</v>
      </c>
      <c r="G19" s="12">
        <f t="shared" si="9"/>
        <v>5897692.86</v>
      </c>
      <c r="H19" s="12">
        <f t="shared" si="9"/>
        <v>2015602.7100000002</v>
      </c>
      <c r="I19" s="12">
        <f t="shared" si="9"/>
        <v>3476617.81</v>
      </c>
      <c r="J19" s="12">
        <f t="shared" si="9"/>
        <v>477446.27999999997</v>
      </c>
      <c r="K19" s="12">
        <f t="shared" si="9"/>
        <v>52788.7</v>
      </c>
      <c r="L19" s="12">
        <f t="shared" si="9"/>
        <v>4053616.82</v>
      </c>
      <c r="M19" s="12">
        <f t="shared" si="9"/>
        <v>1754447.95</v>
      </c>
      <c r="N19" s="12">
        <f t="shared" si="9"/>
        <v>3255274.86</v>
      </c>
      <c r="O19" s="12">
        <f t="shared" si="9"/>
        <v>56103.96</v>
      </c>
      <c r="P19" s="12">
        <f t="shared" si="9"/>
        <v>56945.5</v>
      </c>
      <c r="Q19" s="12">
        <f t="shared" si="9"/>
        <v>5557799.66</v>
      </c>
      <c r="R19" s="12">
        <f t="shared" si="9"/>
        <v>58666.64</v>
      </c>
      <c r="S19" s="25">
        <f>SUM(S20:S22)</f>
        <v>59546.62</v>
      </c>
      <c r="T19" s="25">
        <f aca="true" t="shared" si="10" ref="T19:AG19">SUM(T20:T22)</f>
        <v>60439.79</v>
      </c>
      <c r="U19" s="25">
        <f t="shared" si="10"/>
        <v>61346.37</v>
      </c>
      <c r="V19" s="25">
        <f t="shared" si="10"/>
        <v>62266.54</v>
      </c>
      <c r="W19" s="25">
        <f t="shared" si="10"/>
        <v>63200.52</v>
      </c>
      <c r="X19" s="25">
        <f t="shared" si="10"/>
        <v>64148.5</v>
      </c>
      <c r="Y19" s="25">
        <f t="shared" si="10"/>
        <v>65110.71</v>
      </c>
      <c r="Z19" s="25">
        <f t="shared" si="10"/>
        <v>66087.35</v>
      </c>
      <c r="AA19" s="25">
        <f t="shared" si="10"/>
        <v>67078.63</v>
      </c>
      <c r="AB19" s="25">
        <f t="shared" si="10"/>
        <v>68084.79</v>
      </c>
      <c r="AC19" s="25">
        <f t="shared" si="10"/>
        <v>69106.03</v>
      </c>
      <c r="AD19" s="25">
        <f t="shared" si="10"/>
        <v>70142.6</v>
      </c>
      <c r="AE19" s="25">
        <f t="shared" si="10"/>
        <v>71194.71</v>
      </c>
      <c r="AF19" s="25">
        <f t="shared" si="10"/>
        <v>72262.61</v>
      </c>
      <c r="AG19" s="25">
        <f t="shared" si="10"/>
        <v>73346.52</v>
      </c>
      <c r="AH19" s="25">
        <f>SUM(AH20:AH22)</f>
        <v>74446.69</v>
      </c>
      <c r="AI19" s="25">
        <f>SUM(AI20:AI22)</f>
        <v>75563.37</v>
      </c>
      <c r="AJ19" s="25">
        <f>SUM(AJ20:AJ22)</f>
        <v>76696.79</v>
      </c>
      <c r="AK19" s="25">
        <f>SUM(AK20:AK22)</f>
        <v>74879.47</v>
      </c>
    </row>
    <row r="20" spans="1:37" s="3" customFormat="1" ht="15" customHeight="1">
      <c r="A20" s="9" t="s">
        <v>46</v>
      </c>
      <c r="B20" s="17" t="s">
        <v>25</v>
      </c>
      <c r="C20" s="16"/>
      <c r="D20" s="16"/>
      <c r="E20" s="16">
        <v>1077560.83</v>
      </c>
      <c r="F20" s="16">
        <v>2644768</v>
      </c>
      <c r="G20" s="16">
        <v>2348252</v>
      </c>
      <c r="H20" s="16">
        <v>1965312.11</v>
      </c>
      <c r="I20" s="16">
        <v>425488</v>
      </c>
      <c r="J20" s="16">
        <v>425488.85</v>
      </c>
      <c r="K20" s="16"/>
      <c r="L20" s="16"/>
      <c r="M20" s="16"/>
      <c r="N20" s="16"/>
      <c r="O20" s="16"/>
      <c r="P20" s="16"/>
      <c r="Q20" s="16"/>
      <c r="R20" s="1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s="3" customFormat="1" ht="15" customHeight="1">
      <c r="A21" s="9" t="s">
        <v>47</v>
      </c>
      <c r="B21" s="17" t="s">
        <v>27</v>
      </c>
      <c r="C21" s="16"/>
      <c r="D21" s="16"/>
      <c r="E21" s="16"/>
      <c r="F21" s="16"/>
      <c r="G21" s="16">
        <v>3500000</v>
      </c>
      <c r="H21" s="16"/>
      <c r="I21" s="16">
        <v>3000000</v>
      </c>
      <c r="J21" s="16"/>
      <c r="K21" s="16"/>
      <c r="L21" s="16">
        <v>4000000</v>
      </c>
      <c r="M21" s="16">
        <v>1700000</v>
      </c>
      <c r="N21" s="16">
        <v>3200000</v>
      </c>
      <c r="O21" s="16"/>
      <c r="P21" s="16"/>
      <c r="Q21" s="16">
        <v>5500000</v>
      </c>
      <c r="R21" s="1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s="3" customFormat="1" ht="15" customHeight="1">
      <c r="A22" s="9" t="s">
        <v>48</v>
      </c>
      <c r="B22" s="17" t="s">
        <v>26</v>
      </c>
      <c r="C22" s="16"/>
      <c r="D22" s="16"/>
      <c r="E22" s="16">
        <v>8008</v>
      </c>
      <c r="F22" s="16">
        <v>48581.55</v>
      </c>
      <c r="G22" s="16">
        <v>49440.86</v>
      </c>
      <c r="H22" s="16">
        <v>50290.6</v>
      </c>
      <c r="I22" s="16">
        <v>51129.81</v>
      </c>
      <c r="J22" s="16">
        <v>51957.43</v>
      </c>
      <c r="K22" s="16">
        <v>52788.7</v>
      </c>
      <c r="L22" s="16">
        <v>53616.82</v>
      </c>
      <c r="M22" s="16">
        <v>54447.95</v>
      </c>
      <c r="N22" s="16">
        <v>55274.86</v>
      </c>
      <c r="O22" s="16">
        <v>56103.96</v>
      </c>
      <c r="P22" s="16">
        <v>56945.5</v>
      </c>
      <c r="Q22" s="16">
        <v>57799.66</v>
      </c>
      <c r="R22" s="16">
        <v>58666.64</v>
      </c>
      <c r="S22" s="27">
        <v>59546.62</v>
      </c>
      <c r="T22" s="27">
        <v>60439.79</v>
      </c>
      <c r="U22" s="27">
        <v>61346.37</v>
      </c>
      <c r="V22" s="27">
        <v>62266.54</v>
      </c>
      <c r="W22" s="27">
        <v>63200.52</v>
      </c>
      <c r="X22" s="27">
        <v>64148.5</v>
      </c>
      <c r="Y22" s="27">
        <v>65110.71</v>
      </c>
      <c r="Z22" s="27">
        <v>66087.35</v>
      </c>
      <c r="AA22" s="27">
        <v>67078.63</v>
      </c>
      <c r="AB22" s="27">
        <v>68084.79</v>
      </c>
      <c r="AC22" s="27">
        <v>69106.03</v>
      </c>
      <c r="AD22" s="27">
        <v>70142.6</v>
      </c>
      <c r="AE22" s="27">
        <v>71194.71</v>
      </c>
      <c r="AF22" s="27">
        <v>72262.61</v>
      </c>
      <c r="AG22" s="27">
        <v>73346.52</v>
      </c>
      <c r="AH22" s="27">
        <v>74446.69</v>
      </c>
      <c r="AI22" s="27">
        <v>75563.37</v>
      </c>
      <c r="AJ22" s="27">
        <v>76696.79</v>
      </c>
      <c r="AK22" s="27">
        <v>74879.47</v>
      </c>
    </row>
    <row r="23" spans="1:37" s="3" customFormat="1" ht="27" customHeight="1">
      <c r="A23" s="13" t="s">
        <v>12</v>
      </c>
      <c r="B23" s="14" t="s">
        <v>52</v>
      </c>
      <c r="C23" s="16"/>
      <c r="D23" s="16"/>
      <c r="E23" s="15">
        <v>559980.01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s="4" customFormat="1" ht="14.25" customHeight="1">
      <c r="A24" s="13" t="s">
        <v>23</v>
      </c>
      <c r="B24" s="14" t="s">
        <v>24</v>
      </c>
      <c r="C24" s="16"/>
      <c r="D24" s="16"/>
      <c r="E24" s="15">
        <v>875936</v>
      </c>
      <c r="F24" s="15">
        <v>1290432</v>
      </c>
      <c r="G24" s="15">
        <v>1130657</v>
      </c>
      <c r="H24" s="15">
        <v>979325</v>
      </c>
      <c r="I24" s="15">
        <v>865142</v>
      </c>
      <c r="J24" s="15">
        <v>766200</v>
      </c>
      <c r="K24" s="15">
        <v>766200</v>
      </c>
      <c r="L24" s="15">
        <v>748200</v>
      </c>
      <c r="M24" s="15">
        <v>534346</v>
      </c>
      <c r="N24" s="15">
        <v>434594</v>
      </c>
      <c r="O24" s="15">
        <v>303000</v>
      </c>
      <c r="P24" s="15">
        <v>303000</v>
      </c>
      <c r="Q24" s="15">
        <v>303000</v>
      </c>
      <c r="R24" s="15">
        <v>100000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s="2" customFormat="1" ht="18.75" customHeight="1">
      <c r="A25" s="10" t="s">
        <v>3</v>
      </c>
      <c r="B25" s="11" t="s">
        <v>19</v>
      </c>
      <c r="C25" s="12">
        <v>63187501.94</v>
      </c>
      <c r="D25" s="12"/>
      <c r="E25" s="12">
        <v>64899831.27</v>
      </c>
      <c r="F25" s="12">
        <v>66999079.55</v>
      </c>
      <c r="G25" s="12">
        <v>67995013</v>
      </c>
      <c r="H25" s="12">
        <v>69215651.71</v>
      </c>
      <c r="I25" s="12">
        <v>68481314.81</v>
      </c>
      <c r="J25" s="12">
        <v>71781052.43</v>
      </c>
      <c r="K25" s="12">
        <v>72864418.7</v>
      </c>
      <c r="L25" s="12">
        <v>73982018.82</v>
      </c>
      <c r="M25" s="12">
        <v>74586246.95</v>
      </c>
      <c r="N25" s="12">
        <v>76481305.86</v>
      </c>
      <c r="O25" s="12">
        <v>77499501.96</v>
      </c>
      <c r="P25" s="12">
        <v>78666540.5</v>
      </c>
      <c r="Q25" s="12">
        <v>79851081.56</v>
      </c>
      <c r="R25" s="12">
        <v>80514699.64</v>
      </c>
      <c r="S25" s="25">
        <v>80197188.36</v>
      </c>
      <c r="T25" s="25">
        <v>80999160.24</v>
      </c>
      <c r="U25" s="25">
        <v>81809151.85</v>
      </c>
      <c r="V25" s="25">
        <v>82627243.36</v>
      </c>
      <c r="W25" s="25">
        <v>83453515.8</v>
      </c>
      <c r="X25" s="25">
        <v>84288050.96</v>
      </c>
      <c r="Y25" s="25">
        <v>85130931.47</v>
      </c>
      <c r="Z25" s="25">
        <v>85982240.78</v>
      </c>
      <c r="AA25" s="25">
        <v>86842063.19</v>
      </c>
      <c r="AB25" s="25">
        <v>87710483.82</v>
      </c>
      <c r="AC25" s="25">
        <v>88587588.66</v>
      </c>
      <c r="AD25" s="25">
        <v>89473464.54</v>
      </c>
      <c r="AE25" s="25">
        <v>90368199.19</v>
      </c>
      <c r="AF25" s="25">
        <v>91271881.18</v>
      </c>
      <c r="AG25" s="25">
        <v>92184599.99</v>
      </c>
      <c r="AH25" s="25">
        <v>93106445.99</v>
      </c>
      <c r="AI25" s="25">
        <v>94037510.45</v>
      </c>
      <c r="AJ25" s="25">
        <v>94977885.56</v>
      </c>
      <c r="AK25" s="25">
        <v>95927664.41</v>
      </c>
    </row>
    <row r="26" spans="1:37" s="5" customFormat="1" ht="18.75" customHeight="1">
      <c r="A26" s="10" t="s">
        <v>1</v>
      </c>
      <c r="B26" s="11" t="s">
        <v>21</v>
      </c>
      <c r="C26" s="12">
        <v>70518111.58</v>
      </c>
      <c r="D26" s="12"/>
      <c r="E26" s="12">
        <v>70442328.17</v>
      </c>
      <c r="F26" s="12">
        <v>66999079.55</v>
      </c>
      <c r="G26" s="12">
        <v>67995013</v>
      </c>
      <c r="H26" s="12">
        <v>69215651.71</v>
      </c>
      <c r="I26" s="12">
        <v>68481314.81</v>
      </c>
      <c r="J26" s="12">
        <v>71781052.43</v>
      </c>
      <c r="K26" s="12">
        <v>72864418.7</v>
      </c>
      <c r="L26" s="12">
        <v>73982018.82</v>
      </c>
      <c r="M26" s="12">
        <v>74586246.95</v>
      </c>
      <c r="N26" s="12">
        <v>76481305.86</v>
      </c>
      <c r="O26" s="12">
        <v>77499501.96</v>
      </c>
      <c r="P26" s="12">
        <v>78666540.5</v>
      </c>
      <c r="Q26" s="12">
        <v>79851081.56</v>
      </c>
      <c r="R26" s="12">
        <v>80514699.64</v>
      </c>
      <c r="S26" s="25">
        <v>80197188.36</v>
      </c>
      <c r="T26" s="25">
        <v>80999160.24</v>
      </c>
      <c r="U26" s="25">
        <v>81809151.85</v>
      </c>
      <c r="V26" s="25">
        <v>82627243.36</v>
      </c>
      <c r="W26" s="25">
        <v>83453515.8</v>
      </c>
      <c r="X26" s="25">
        <v>84288050.96</v>
      </c>
      <c r="Y26" s="25">
        <v>85130931.47</v>
      </c>
      <c r="Z26" s="25">
        <v>85982240.78</v>
      </c>
      <c r="AA26" s="25">
        <v>86842063.19</v>
      </c>
      <c r="AB26" s="25">
        <v>87710483.82</v>
      </c>
      <c r="AC26" s="25">
        <v>88587588.66</v>
      </c>
      <c r="AD26" s="25">
        <v>89473464.54</v>
      </c>
      <c r="AE26" s="25">
        <v>90368199.19</v>
      </c>
      <c r="AF26" s="25">
        <v>91271881.18</v>
      </c>
      <c r="AG26" s="25">
        <v>92184599.99</v>
      </c>
      <c r="AH26" s="25">
        <v>93106445.99</v>
      </c>
      <c r="AI26" s="25">
        <v>94037510.45</v>
      </c>
      <c r="AJ26" s="25">
        <v>94977885.56</v>
      </c>
      <c r="AK26" s="25">
        <v>95927664.41</v>
      </c>
    </row>
    <row r="27" spans="1:37" s="5" customFormat="1" ht="22.5" customHeight="1">
      <c r="A27" s="10" t="s">
        <v>4</v>
      </c>
      <c r="B27" s="11" t="s">
        <v>22</v>
      </c>
      <c r="C27" s="22"/>
      <c r="D27" s="22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</row>
    <row r="28" spans="1:37" s="2" customFormat="1" ht="17.25" customHeight="1">
      <c r="A28" s="10" t="s">
        <v>5</v>
      </c>
      <c r="B28" s="11" t="s">
        <v>20</v>
      </c>
      <c r="C28" s="22"/>
      <c r="D28" s="22"/>
      <c r="E28" s="22"/>
      <c r="F28" s="22"/>
      <c r="G28" s="22"/>
      <c r="H28" s="22"/>
      <c r="I28" s="22"/>
      <c r="J28" s="22"/>
      <c r="K28" s="33"/>
      <c r="L28" s="22"/>
      <c r="M28" s="22"/>
      <c r="N28" s="22"/>
      <c r="O28" s="22"/>
      <c r="P28" s="22"/>
      <c r="Q28" s="22"/>
      <c r="R28" s="2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s="3" customFormat="1" ht="15" customHeight="1">
      <c r="A29" s="13" t="s">
        <v>28</v>
      </c>
      <c r="B29" s="23" t="s">
        <v>53</v>
      </c>
      <c r="C29" s="32">
        <f>(C5-C19-C23)/C25%</f>
        <v>37.918652002972344</v>
      </c>
      <c r="D29" s="32"/>
      <c r="E29" s="16">
        <v>42.58</v>
      </c>
      <c r="F29" s="16">
        <f>(F5-F19+F22)/F25%</f>
        <v>38.90283438975991</v>
      </c>
      <c r="G29" s="16">
        <f>(G5-G19+G22)/G25%</f>
        <v>29.732017199555504</v>
      </c>
      <c r="H29" s="16">
        <f aca="true" t="shared" si="11" ref="H29:AK29">(H5-H19+H22)/H25%</f>
        <v>26.368280004742303</v>
      </c>
      <c r="I29" s="16">
        <f t="shared" si="11"/>
        <v>21.64895474208259</v>
      </c>
      <c r="J29" s="16">
        <f t="shared" si="11"/>
        <v>20.06100427970557</v>
      </c>
      <c r="K29" s="16">
        <f t="shared" si="11"/>
        <v>19.762732286780736</v>
      </c>
      <c r="L29" s="16">
        <f t="shared" si="11"/>
        <v>14.05746986345891</v>
      </c>
      <c r="M29" s="16">
        <f t="shared" si="11"/>
        <v>11.66434879855555</v>
      </c>
      <c r="N29" s="16">
        <f t="shared" si="11"/>
        <v>7.191299806083098</v>
      </c>
      <c r="O29" s="16">
        <f t="shared" si="11"/>
        <v>7.09681980000172</v>
      </c>
      <c r="P29" s="16">
        <f t="shared" si="11"/>
        <v>6.991536636850072</v>
      </c>
      <c r="Q29" s="16">
        <f t="shared" si="11"/>
        <v>-1.8223817316027913E-16</v>
      </c>
      <c r="R29" s="16">
        <f t="shared" si="11"/>
        <v>0</v>
      </c>
      <c r="S29" s="16">
        <f t="shared" si="11"/>
        <v>0</v>
      </c>
      <c r="T29" s="16">
        <f t="shared" si="11"/>
        <v>0</v>
      </c>
      <c r="U29" s="16">
        <f t="shared" si="11"/>
        <v>0</v>
      </c>
      <c r="V29" s="16">
        <f t="shared" si="11"/>
        <v>0</v>
      </c>
      <c r="W29" s="16">
        <f t="shared" si="11"/>
        <v>0</v>
      </c>
      <c r="X29" s="16">
        <f t="shared" si="11"/>
        <v>0</v>
      </c>
      <c r="Y29" s="16">
        <f t="shared" si="11"/>
        <v>0</v>
      </c>
      <c r="Z29" s="16">
        <f t="shared" si="11"/>
        <v>0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0</v>
      </c>
      <c r="AE29" s="16">
        <f t="shared" si="11"/>
        <v>0</v>
      </c>
      <c r="AF29" s="16">
        <f t="shared" si="11"/>
        <v>0</v>
      </c>
      <c r="AG29" s="16">
        <f t="shared" si="11"/>
        <v>0</v>
      </c>
      <c r="AH29" s="16">
        <f t="shared" si="11"/>
        <v>0</v>
      </c>
      <c r="AI29" s="16">
        <f t="shared" si="11"/>
        <v>0</v>
      </c>
      <c r="AJ29" s="16">
        <f t="shared" si="11"/>
        <v>0</v>
      </c>
      <c r="AK29" s="16">
        <f t="shared" si="11"/>
        <v>0</v>
      </c>
    </row>
    <row r="30" spans="1:37" s="3" customFormat="1" ht="28.5" customHeight="1">
      <c r="A30" s="13" t="s">
        <v>29</v>
      </c>
      <c r="B30" s="23" t="s">
        <v>49</v>
      </c>
      <c r="C30" s="21">
        <f>(C6+C10-C19)/C25%</f>
        <v>37.918652002972344</v>
      </c>
      <c r="D30" s="21"/>
      <c r="E30" s="21">
        <f aca="true" t="shared" si="12" ref="E30:AK30">(E6+E10-E20-E21)/E25%</f>
        <v>43.43883117771933</v>
      </c>
      <c r="F30" s="21">
        <f t="shared" si="12"/>
        <v>38.90283438975991</v>
      </c>
      <c r="G30" s="21">
        <f t="shared" si="12"/>
        <v>29.732017199555504</v>
      </c>
      <c r="H30" s="21">
        <f t="shared" si="12"/>
        <v>26.368280004742303</v>
      </c>
      <c r="I30" s="21">
        <f t="shared" si="12"/>
        <v>21.64895474208259</v>
      </c>
      <c r="J30" s="21">
        <f t="shared" si="12"/>
        <v>20.06100427970557</v>
      </c>
      <c r="K30" s="21">
        <f t="shared" si="12"/>
        <v>19.762732286780736</v>
      </c>
      <c r="L30" s="21">
        <f t="shared" si="12"/>
        <v>14.05746986345891</v>
      </c>
      <c r="M30" s="21">
        <f t="shared" si="12"/>
        <v>11.66434879855555</v>
      </c>
      <c r="N30" s="21">
        <f t="shared" si="12"/>
        <v>7.191299806083097</v>
      </c>
      <c r="O30" s="21">
        <f t="shared" si="12"/>
        <v>7.09681980000172</v>
      </c>
      <c r="P30" s="21">
        <f t="shared" si="12"/>
        <v>6.991536636850072</v>
      </c>
      <c r="Q30" s="21">
        <f t="shared" si="12"/>
        <v>0</v>
      </c>
      <c r="R30" s="21">
        <f t="shared" si="12"/>
        <v>0</v>
      </c>
      <c r="S30" s="21">
        <f t="shared" si="12"/>
        <v>0</v>
      </c>
      <c r="T30" s="21">
        <f t="shared" si="12"/>
        <v>0</v>
      </c>
      <c r="U30" s="21">
        <f t="shared" si="12"/>
        <v>0</v>
      </c>
      <c r="V30" s="21">
        <f t="shared" si="12"/>
        <v>0</v>
      </c>
      <c r="W30" s="21">
        <f t="shared" si="12"/>
        <v>0</v>
      </c>
      <c r="X30" s="21">
        <f t="shared" si="12"/>
        <v>0</v>
      </c>
      <c r="Y30" s="21">
        <f t="shared" si="12"/>
        <v>0</v>
      </c>
      <c r="Z30" s="21">
        <f t="shared" si="12"/>
        <v>0</v>
      </c>
      <c r="AA30" s="21">
        <f t="shared" si="12"/>
        <v>0</v>
      </c>
      <c r="AB30" s="21">
        <f t="shared" si="12"/>
        <v>0</v>
      </c>
      <c r="AC30" s="21">
        <f t="shared" si="12"/>
        <v>0</v>
      </c>
      <c r="AD30" s="21">
        <f t="shared" si="12"/>
        <v>0</v>
      </c>
      <c r="AE30" s="21">
        <f t="shared" si="12"/>
        <v>0</v>
      </c>
      <c r="AF30" s="21">
        <f t="shared" si="12"/>
        <v>0</v>
      </c>
      <c r="AG30" s="21">
        <f t="shared" si="12"/>
        <v>0</v>
      </c>
      <c r="AH30" s="21">
        <f t="shared" si="12"/>
        <v>0</v>
      </c>
      <c r="AI30" s="21">
        <f t="shared" si="12"/>
        <v>0</v>
      </c>
      <c r="AJ30" s="21">
        <f t="shared" si="12"/>
        <v>0</v>
      </c>
      <c r="AK30" s="21">
        <f t="shared" si="12"/>
        <v>0</v>
      </c>
    </row>
    <row r="31" spans="1:37" s="3" customFormat="1" ht="15" customHeight="1">
      <c r="A31" s="13" t="s">
        <v>30</v>
      </c>
      <c r="B31" s="23" t="s">
        <v>38</v>
      </c>
      <c r="C31" s="16">
        <f>C18/C25%</f>
        <v>0</v>
      </c>
      <c r="D31" s="16"/>
      <c r="E31" s="16">
        <f aca="true" t="shared" si="13" ref="E31:AK31">E18/E25%</f>
        <v>3.8851947542205063</v>
      </c>
      <c r="F31" s="16">
        <f t="shared" si="13"/>
        <v>5.946024298777101</v>
      </c>
      <c r="G31" s="16">
        <f t="shared" si="13"/>
        <v>10.336566683206605</v>
      </c>
      <c r="H31" s="16">
        <f t="shared" si="13"/>
        <v>4.326951543486378</v>
      </c>
      <c r="I31" s="16">
        <f t="shared" si="13"/>
        <v>6.34006490974381</v>
      </c>
      <c r="J31" s="16">
        <f t="shared" si="13"/>
        <v>1.7325550934388827</v>
      </c>
      <c r="K31" s="16">
        <f t="shared" si="13"/>
        <v>1.123989890555457</v>
      </c>
      <c r="L31" s="16">
        <f t="shared" si="13"/>
        <v>6.490518772788472</v>
      </c>
      <c r="M31" s="16">
        <f t="shared" si="13"/>
        <v>3.0686541334280126</v>
      </c>
      <c r="N31" s="16">
        <f t="shared" si="13"/>
        <v>4.824536948616374</v>
      </c>
      <c r="O31" s="16">
        <f t="shared" si="13"/>
        <v>0.46336292610673196</v>
      </c>
      <c r="P31" s="16">
        <f t="shared" si="13"/>
        <v>0.4575585728216941</v>
      </c>
      <c r="Q31" s="16">
        <f t="shared" si="13"/>
        <v>7.339662213086247</v>
      </c>
      <c r="R31" s="16">
        <f t="shared" si="13"/>
        <v>0.19706543116901082</v>
      </c>
      <c r="S31" s="16">
        <f t="shared" si="13"/>
        <v>0.07425025891518675</v>
      </c>
      <c r="T31" s="16">
        <f t="shared" si="13"/>
        <v>0.07461779828447268</v>
      </c>
      <c r="U31" s="16">
        <f t="shared" si="13"/>
        <v>0.07498717272180107</v>
      </c>
      <c r="V31" s="16">
        <f t="shared" si="13"/>
        <v>0.07535836543488433</v>
      </c>
      <c r="W31" s="16">
        <f t="shared" si="13"/>
        <v>0.07573140495537996</v>
      </c>
      <c r="X31" s="16">
        <f t="shared" si="13"/>
        <v>0.07610627991676129</v>
      </c>
      <c r="Y31" s="16">
        <f t="shared" si="13"/>
        <v>0.07648302312179552</v>
      </c>
      <c r="Z31" s="16">
        <f t="shared" si="13"/>
        <v>0.0768616279367452</v>
      </c>
      <c r="AA31" s="16">
        <f t="shared" si="13"/>
        <v>0.07724209621003594</v>
      </c>
      <c r="AB31" s="16">
        <f t="shared" si="13"/>
        <v>0.07762446065139035</v>
      </c>
      <c r="AC31" s="16">
        <f t="shared" si="13"/>
        <v>0.07800870420486282</v>
      </c>
      <c r="AD31" s="16">
        <f t="shared" si="13"/>
        <v>0.07839486305869162</v>
      </c>
      <c r="AE31" s="16">
        <f t="shared" si="13"/>
        <v>0.07878292434522507</v>
      </c>
      <c r="AF31" s="16">
        <f t="shared" si="13"/>
        <v>0.07917291619911805</v>
      </c>
      <c r="AG31" s="16">
        <f t="shared" si="13"/>
        <v>0.07956482970903653</v>
      </c>
      <c r="AH31" s="16">
        <f t="shared" si="13"/>
        <v>0.07995868514624205</v>
      </c>
      <c r="AI31" s="16">
        <f t="shared" si="13"/>
        <v>0.08035449858083732</v>
      </c>
      <c r="AJ31" s="16">
        <f t="shared" si="13"/>
        <v>0.08075226095820867</v>
      </c>
      <c r="AK31" s="16">
        <f t="shared" si="13"/>
        <v>0.07805826448558273</v>
      </c>
    </row>
    <row r="32" spans="1:37" s="3" customFormat="1" ht="25.5" customHeight="1">
      <c r="A32" s="13" t="s">
        <v>31</v>
      </c>
      <c r="B32" s="23" t="s">
        <v>39</v>
      </c>
      <c r="C32" s="21">
        <f>(C19+C24)/C25%</f>
        <v>0</v>
      </c>
      <c r="D32" s="21"/>
      <c r="E32" s="16">
        <f>(E19+E24)/E25%</f>
        <v>3.0223573645971977</v>
      </c>
      <c r="F32" s="16">
        <f aca="true" t="shared" si="14" ref="F32:AK32">(F19+F24)/F25%</f>
        <v>5.946024298777101</v>
      </c>
      <c r="G32" s="16">
        <f t="shared" si="14"/>
        <v>10.336566683206605</v>
      </c>
      <c r="H32" s="16">
        <f t="shared" si="14"/>
        <v>4.326951543486378</v>
      </c>
      <c r="I32" s="16">
        <f t="shared" si="14"/>
        <v>6.34006490974381</v>
      </c>
      <c r="J32" s="16">
        <f t="shared" si="14"/>
        <v>1.7325550934388827</v>
      </c>
      <c r="K32" s="16">
        <f t="shared" si="14"/>
        <v>1.123989890555457</v>
      </c>
      <c r="L32" s="16">
        <f t="shared" si="14"/>
        <v>6.490518772788472</v>
      </c>
      <c r="M32" s="16">
        <f t="shared" si="14"/>
        <v>3.0686541334280126</v>
      </c>
      <c r="N32" s="16">
        <f t="shared" si="14"/>
        <v>4.824536948616374</v>
      </c>
      <c r="O32" s="16">
        <f t="shared" si="14"/>
        <v>0.46336292610673196</v>
      </c>
      <c r="P32" s="16">
        <f t="shared" si="14"/>
        <v>0.4575585728216941</v>
      </c>
      <c r="Q32" s="16">
        <f t="shared" si="14"/>
        <v>7.339662213086247</v>
      </c>
      <c r="R32" s="16">
        <f t="shared" si="14"/>
        <v>0.19706543116901082</v>
      </c>
      <c r="S32" s="16">
        <f t="shared" si="14"/>
        <v>0.07425025891518675</v>
      </c>
      <c r="T32" s="16">
        <f t="shared" si="14"/>
        <v>0.07461779828447268</v>
      </c>
      <c r="U32" s="16">
        <f t="shared" si="14"/>
        <v>0.07498717272180107</v>
      </c>
      <c r="V32" s="16">
        <f t="shared" si="14"/>
        <v>0.07535836543488433</v>
      </c>
      <c r="W32" s="16">
        <f t="shared" si="14"/>
        <v>0.07573140495537996</v>
      </c>
      <c r="X32" s="16">
        <f t="shared" si="14"/>
        <v>0.07610627991676129</v>
      </c>
      <c r="Y32" s="16">
        <f t="shared" si="14"/>
        <v>0.07648302312179552</v>
      </c>
      <c r="Z32" s="16">
        <f t="shared" si="14"/>
        <v>0.0768616279367452</v>
      </c>
      <c r="AA32" s="16">
        <f t="shared" si="14"/>
        <v>0.07724209621003594</v>
      </c>
      <c r="AB32" s="16">
        <f t="shared" si="14"/>
        <v>0.07762446065139035</v>
      </c>
      <c r="AC32" s="16">
        <f t="shared" si="14"/>
        <v>0.07800870420486282</v>
      </c>
      <c r="AD32" s="16">
        <f t="shared" si="14"/>
        <v>0.07839486305869162</v>
      </c>
      <c r="AE32" s="16">
        <f t="shared" si="14"/>
        <v>0.07878292434522507</v>
      </c>
      <c r="AF32" s="16">
        <f t="shared" si="14"/>
        <v>0.07917291619911805</v>
      </c>
      <c r="AG32" s="16">
        <f t="shared" si="14"/>
        <v>0.07956482970903653</v>
      </c>
      <c r="AH32" s="16">
        <f t="shared" si="14"/>
        <v>0.07995868514624205</v>
      </c>
      <c r="AI32" s="16">
        <f t="shared" si="14"/>
        <v>0.08035449858083732</v>
      </c>
      <c r="AJ32" s="16">
        <f t="shared" si="14"/>
        <v>0.08075226095820867</v>
      </c>
      <c r="AK32" s="16">
        <f t="shared" si="14"/>
        <v>0.07805826448558273</v>
      </c>
    </row>
    <row r="34" spans="13:16" ht="11.25">
      <c r="M34" s="1" t="s">
        <v>35</v>
      </c>
      <c r="N34" s="35"/>
      <c r="O34" s="35"/>
      <c r="P34" s="35"/>
    </row>
  </sheetData>
  <mergeCells count="3">
    <mergeCell ref="N34:P34"/>
    <mergeCell ref="A1:J1"/>
    <mergeCell ref="D2:J2"/>
  </mergeCells>
  <printOptions gridLines="1" verticalCentered="1"/>
  <pageMargins left="0.1968503937007874" right="0.1968503937007874" top="0" bottom="0" header="0.5118110236220472" footer="0.31496062992125984"/>
  <pageSetup horizontalDpi="600" verticalDpi="600" orientation="landscape" paperSize="9" scale="90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2008-02-22T12:42:41Z</cp:lastPrinted>
  <dcterms:created xsi:type="dcterms:W3CDTF">1998-12-09T13:02:10Z</dcterms:created>
  <dcterms:modified xsi:type="dcterms:W3CDTF">2008-03-07T10:32:48Z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